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Prognoza na 31.12.2010r" sheetId="1" r:id="rId1"/>
    <sheet name="Arkusz1" sheetId="2" r:id="rId2"/>
  </sheets>
  <externalReferences>
    <externalReference r:id="rId5"/>
  </externalReferences>
  <definedNames>
    <definedName name="_xlnm.Print_Area" localSheetId="0">'Prognoza na 31.12.2010r'!$A$3:$L$41</definedName>
  </definedNames>
  <calcPr fullCalcOnLoad="1"/>
</workbook>
</file>

<file path=xl/sharedStrings.xml><?xml version="1.0" encoding="utf-8"?>
<sst xmlns="http://schemas.openxmlformats.org/spreadsheetml/2006/main" count="60" uniqueCount="51">
  <si>
    <t>Lp.</t>
  </si>
  <si>
    <t>Wyszczególnienie</t>
  </si>
  <si>
    <t>Prognoza</t>
  </si>
  <si>
    <t>1.</t>
  </si>
  <si>
    <r>
      <t xml:space="preserve">Zobowiązania wg tytułów dłużnych: </t>
    </r>
    <r>
      <rPr>
        <sz val="10"/>
        <rFont val="Arial"/>
        <family val="2"/>
      </rPr>
      <t>(1.1+1.2)</t>
    </r>
  </si>
  <si>
    <t>1.1</t>
  </si>
  <si>
    <t>pożyczek</t>
  </si>
  <si>
    <t>kredytów</t>
  </si>
  <si>
    <t>obligacji</t>
  </si>
  <si>
    <t>1.2</t>
  </si>
  <si>
    <t>pożyczki</t>
  </si>
  <si>
    <t>kredyty,  w tym:</t>
  </si>
  <si>
    <t xml:space="preserve">   EBOiR</t>
  </si>
  <si>
    <t>obligacje</t>
  </si>
  <si>
    <t>2.1</t>
  </si>
  <si>
    <t xml:space="preserve">kredytów </t>
  </si>
  <si>
    <t>2.2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</si>
  <si>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</si>
  <si>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</si>
  <si>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</si>
  <si>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</si>
  <si>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</si>
  <si>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6.2</t>
  </si>
  <si>
    <t>6.3</t>
  </si>
  <si>
    <t xml:space="preserve"> </t>
  </si>
  <si>
    <t>1.3</t>
  </si>
  <si>
    <t>a</t>
  </si>
  <si>
    <t>b</t>
  </si>
  <si>
    <t>c</t>
  </si>
  <si>
    <t xml:space="preserve">Zaciągnięte zobowiązania </t>
  </si>
  <si>
    <t>Planowane zobowiązania</t>
  </si>
  <si>
    <t>udzielonych poręczeń</t>
  </si>
  <si>
    <t>2.3</t>
  </si>
  <si>
    <t xml:space="preserve">długu (art. 170 ust. 1)         </t>
  </si>
  <si>
    <r>
      <t xml:space="preserve">spłaty zadłużenia </t>
    </r>
    <r>
      <rPr>
        <sz val="10"/>
        <rFont val="Arial"/>
        <family val="2"/>
      </rPr>
      <t>(art. 169 ust. 1)        (2.1+2.2+2.3+2.4):3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</si>
  <si>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</si>
  <si>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</si>
  <si>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t>Starosta Powiatu Mławskiego</t>
  </si>
  <si>
    <t>Włodzimierz Wojnarowski</t>
  </si>
  <si>
    <t>Planowane w roku budżetowym (bez zobowiązań okreslonych w art.170 ust.3 ufp)</t>
  </si>
  <si>
    <t>Zaciągnięte zobowiązania z tytułu ( bez zobowiązań okreslonych w art.170 ust.3 ufp )</t>
  </si>
  <si>
    <t>Pożyczki, kredyty i obligacje (w związku z umową określoną  w art. 170 ust.3 ufp)</t>
  </si>
  <si>
    <t>Spłata rat kapitałowych ( z wyłączeniem zobowiązań określonych w  art.169 ust.3 ufp)</t>
  </si>
  <si>
    <t>Spłata rat kapitałowych z tytułu zobowiązań okreslonych w art. 169 ust.3 ufp</t>
  </si>
  <si>
    <t>Obsługa długu</t>
  </si>
  <si>
    <t>6.4</t>
  </si>
  <si>
    <t xml:space="preserve">Spłata odsetek i dyskonta </t>
  </si>
  <si>
    <t>d</t>
  </si>
  <si>
    <t>umorzenie pożyczki</t>
  </si>
  <si>
    <t>Prognoza kwoty długu powiatu i spłat na rok 2010  roku i lata następne</t>
  </si>
  <si>
    <t>Kwota długu na dzień 31.12.2009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</si>
</sst>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 inden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4" fontId="2" fillId="0" borderId="10" xfId="0" applyNumberFormat="1" applyFont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&#322;a&#347;ciciel\Pulpit\Skarbnik%20toshiba\Materia&#322;y%20planistyczne%20do%20bud&#380;etu\Materia&#322;y%20planistyczne%20na%20rok%202010\Prognoza%20d&#322;ugu%20-%20Za&#322;acznik%20Nr%204-analityka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noza długu 2010r-projekt bu"/>
      <sheetName val="Prognoza długu po zmianach usta"/>
    </sheetNames>
    <sheetDataSet>
      <sheetData sheetId="0">
        <row r="6">
          <cell r="G6">
            <v>55204022.16092025</v>
          </cell>
          <cell r="H6">
            <v>56252898.58197774</v>
          </cell>
          <cell r="I6">
            <v>49363952</v>
          </cell>
          <cell r="J6">
            <v>50104411</v>
          </cell>
          <cell r="K6">
            <v>50855977</v>
          </cell>
          <cell r="L6">
            <v>53398775.85</v>
          </cell>
          <cell r="M6">
            <v>56068714.642500006</v>
          </cell>
          <cell r="N6">
            <v>58872150.374625005</v>
          </cell>
        </row>
        <row r="9">
          <cell r="K9">
            <v>978100</v>
          </cell>
          <cell r="L9">
            <v>997800</v>
          </cell>
          <cell r="M9">
            <v>818000</v>
          </cell>
        </row>
        <row r="10">
          <cell r="F10">
            <v>827611.12</v>
          </cell>
          <cell r="G10">
            <v>904611.12</v>
          </cell>
          <cell r="H10">
            <v>977611.04</v>
          </cell>
          <cell r="I10">
            <v>968000</v>
          </cell>
          <cell r="J10">
            <v>978100</v>
          </cell>
          <cell r="N10">
            <v>818000</v>
          </cell>
        </row>
        <row r="17">
          <cell r="E17">
            <v>294810.33</v>
          </cell>
          <cell r="F17">
            <v>155758.33000000002</v>
          </cell>
          <cell r="G17">
            <v>95052</v>
          </cell>
          <cell r="H17">
            <v>22000</v>
          </cell>
          <cell r="I17">
            <v>22000</v>
          </cell>
          <cell r="J17">
            <v>0</v>
          </cell>
          <cell r="K17">
            <v>0</v>
          </cell>
          <cell r="L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6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6.25390625" style="0" customWidth="1"/>
    <col min="2" max="2" width="55.875" style="0" customWidth="1"/>
    <col min="3" max="3" width="12.75390625" style="0" customWidth="1"/>
    <col min="4" max="4" width="13.375" style="0" customWidth="1"/>
    <col min="5" max="5" width="13.75390625" style="0" customWidth="1"/>
    <col min="6" max="7" width="13.625" style="0" customWidth="1"/>
    <col min="8" max="8" width="13.125" style="0" customWidth="1"/>
    <col min="9" max="9" width="13.375" style="0" customWidth="1"/>
    <col min="10" max="10" width="12.375" style="0" customWidth="1"/>
    <col min="11" max="11" width="13.125" style="0" customWidth="1"/>
    <col min="12" max="12" width="13.75390625" style="0" customWidth="1"/>
  </cols>
  <sheetData>
    <row r="3" spans="1:9" ht="18">
      <c r="A3" s="49" t="s">
        <v>49</v>
      </c>
      <c r="B3" s="49"/>
      <c r="C3" s="49"/>
      <c r="D3" s="49"/>
      <c r="E3" s="49"/>
      <c r="F3" s="49"/>
      <c r="G3" s="49"/>
      <c r="H3" s="49"/>
      <c r="I3" s="49"/>
    </row>
    <row r="4" spans="1:8" ht="9" customHeight="1">
      <c r="A4" s="1"/>
      <c r="B4" s="1"/>
      <c r="C4" s="1"/>
      <c r="D4" s="1"/>
      <c r="E4" s="1"/>
      <c r="F4" s="1"/>
      <c r="G4" s="1"/>
      <c r="H4" s="1"/>
    </row>
    <row r="5" ht="12.75">
      <c r="L5" s="2"/>
    </row>
    <row r="6" spans="1:12" s="4" customFormat="1" ht="35.25" customHeight="1">
      <c r="A6" s="47" t="s">
        <v>0</v>
      </c>
      <c r="B6" s="47" t="s">
        <v>1</v>
      </c>
      <c r="C6" s="51" t="s">
        <v>50</v>
      </c>
      <c r="D6" s="52" t="s">
        <v>2</v>
      </c>
      <c r="E6" s="52"/>
      <c r="F6" s="52"/>
      <c r="G6" s="52"/>
      <c r="H6" s="52"/>
      <c r="I6" s="52"/>
      <c r="J6" s="52"/>
      <c r="K6" s="52"/>
      <c r="L6" s="52"/>
    </row>
    <row r="7" spans="1:12" s="4" customFormat="1" ht="23.25" customHeight="1">
      <c r="A7" s="48"/>
      <c r="B7" s="48"/>
      <c r="C7" s="51"/>
      <c r="D7" s="3">
        <v>2010</v>
      </c>
      <c r="E7" s="3">
        <v>2011</v>
      </c>
      <c r="F7" s="3">
        <v>2012</v>
      </c>
      <c r="G7" s="3">
        <v>2013</v>
      </c>
      <c r="H7" s="3">
        <v>2014</v>
      </c>
      <c r="I7" s="3">
        <v>2015</v>
      </c>
      <c r="J7" s="3">
        <v>2016</v>
      </c>
      <c r="K7" s="3">
        <v>2017</v>
      </c>
      <c r="L7" s="3">
        <v>2018</v>
      </c>
    </row>
    <row r="8" spans="1:12" s="6" customFormat="1" ht="8.25">
      <c r="A8" s="5">
        <v>1</v>
      </c>
      <c r="B8" s="5">
        <v>2</v>
      </c>
      <c r="C8" s="5">
        <v>3</v>
      </c>
      <c r="D8" s="5">
        <v>5</v>
      </c>
      <c r="E8" s="5">
        <v>6</v>
      </c>
      <c r="F8" s="5">
        <v>7</v>
      </c>
      <c r="G8" s="5">
        <v>8</v>
      </c>
      <c r="H8" s="5">
        <v>9</v>
      </c>
      <c r="I8" s="5">
        <v>10</v>
      </c>
      <c r="J8" s="5">
        <v>11</v>
      </c>
      <c r="K8" s="5">
        <v>12</v>
      </c>
      <c r="L8" s="5">
        <v>13</v>
      </c>
    </row>
    <row r="9" spans="1:12" s="4" customFormat="1" ht="17.25" customHeight="1">
      <c r="A9" s="7" t="s">
        <v>3</v>
      </c>
      <c r="B9" s="8" t="s">
        <v>4</v>
      </c>
      <c r="C9" s="32">
        <f>C10+C15</f>
        <v>3792643.61</v>
      </c>
      <c r="D9" s="32">
        <f aca="true" t="shared" si="0" ref="D9:L9">D10+D15</f>
        <v>8562643.61</v>
      </c>
      <c r="E9" s="32">
        <f t="shared" si="0"/>
        <v>7579274.159999999</v>
      </c>
      <c r="F9" s="32">
        <f t="shared" si="0"/>
        <v>6579611.039999999</v>
      </c>
      <c r="G9" s="32">
        <f t="shared" si="0"/>
        <v>5579999.999999999</v>
      </c>
      <c r="H9" s="32">
        <f t="shared" si="0"/>
        <v>4589999.999999999</v>
      </c>
      <c r="I9" s="32">
        <f t="shared" si="0"/>
        <v>3611899.999999999</v>
      </c>
      <c r="J9" s="32">
        <f t="shared" si="0"/>
        <v>2633799.999999999</v>
      </c>
      <c r="K9" s="32">
        <f t="shared" si="0"/>
        <v>1635999.999999999</v>
      </c>
      <c r="L9" s="32">
        <f t="shared" si="0"/>
        <v>817999.9999999991</v>
      </c>
    </row>
    <row r="10" spans="1:12" s="11" customFormat="1" ht="32.25" customHeight="1">
      <c r="A10" s="9" t="s">
        <v>5</v>
      </c>
      <c r="B10" s="10" t="s">
        <v>40</v>
      </c>
      <c r="C10" s="22">
        <f>SUM(C11:C13)</f>
        <v>3792643.61</v>
      </c>
      <c r="D10" s="22">
        <f aca="true" t="shared" si="1" ref="D10:L10">SUM(D11:D13)-D14</f>
        <v>3792643.61</v>
      </c>
      <c r="E10" s="22">
        <f t="shared" si="1"/>
        <v>7579274.159999999</v>
      </c>
      <c r="F10" s="22">
        <f t="shared" si="1"/>
        <v>6579611.039999999</v>
      </c>
      <c r="G10" s="22">
        <f t="shared" si="1"/>
        <v>5579999.999999999</v>
      </c>
      <c r="H10" s="22">
        <f t="shared" si="1"/>
        <v>4589999.999999999</v>
      </c>
      <c r="I10" s="22">
        <f t="shared" si="1"/>
        <v>3611899.999999999</v>
      </c>
      <c r="J10" s="22">
        <f t="shared" si="1"/>
        <v>2633799.999999999</v>
      </c>
      <c r="K10" s="39">
        <f t="shared" si="1"/>
        <v>1635999.999999999</v>
      </c>
      <c r="L10" s="39">
        <f t="shared" si="1"/>
        <v>817999.9999999991</v>
      </c>
    </row>
    <row r="11" spans="1:12" s="11" customFormat="1" ht="15" customHeight="1">
      <c r="A11" s="12" t="s">
        <v>26</v>
      </c>
      <c r="B11" s="25" t="s">
        <v>6</v>
      </c>
      <c r="C11" s="33">
        <f>'[1]Prognoza długu 2010r-projekt bu'!$E$17</f>
        <v>294810.33</v>
      </c>
      <c r="D11" s="23">
        <v>294810.33</v>
      </c>
      <c r="E11" s="23">
        <f aca="true" t="shared" si="2" ref="E11:L11">D11+D16-D26</f>
        <v>139052</v>
      </c>
      <c r="F11" s="23">
        <f t="shared" si="2"/>
        <v>44000</v>
      </c>
      <c r="G11" s="23">
        <f t="shared" si="2"/>
        <v>22000</v>
      </c>
      <c r="H11" s="23">
        <f t="shared" si="2"/>
        <v>0</v>
      </c>
      <c r="I11" s="23">
        <f t="shared" si="2"/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</row>
    <row r="12" spans="1:12" s="11" customFormat="1" ht="15" customHeight="1">
      <c r="A12" s="12" t="s">
        <v>27</v>
      </c>
      <c r="B12" s="25" t="s">
        <v>7</v>
      </c>
      <c r="C12" s="23">
        <v>3497833.28</v>
      </c>
      <c r="D12" s="23">
        <v>3497833.28</v>
      </c>
      <c r="E12" s="23">
        <f aca="true" t="shared" si="3" ref="E12:L12">D12+D17-D25</f>
        <v>7440222.159999999</v>
      </c>
      <c r="F12" s="23">
        <f t="shared" si="3"/>
        <v>6535611.039999999</v>
      </c>
      <c r="G12" s="23">
        <f t="shared" si="3"/>
        <v>5557999.999999999</v>
      </c>
      <c r="H12" s="23">
        <f t="shared" si="3"/>
        <v>4589999.999999999</v>
      </c>
      <c r="I12" s="23">
        <f t="shared" si="3"/>
        <v>3611899.999999999</v>
      </c>
      <c r="J12" s="23">
        <f t="shared" si="3"/>
        <v>2633799.999999999</v>
      </c>
      <c r="K12" s="23">
        <f t="shared" si="3"/>
        <v>1635999.999999999</v>
      </c>
      <c r="L12" s="23">
        <f t="shared" si="3"/>
        <v>817999.9999999991</v>
      </c>
    </row>
    <row r="13" spans="1:12" s="11" customFormat="1" ht="15" customHeight="1">
      <c r="A13" s="12" t="s">
        <v>28</v>
      </c>
      <c r="B13" s="25" t="s">
        <v>8</v>
      </c>
      <c r="C13" s="23"/>
      <c r="D13" s="23"/>
      <c r="E13" s="23"/>
      <c r="F13" s="23"/>
      <c r="G13" s="23"/>
      <c r="H13" s="23"/>
      <c r="I13" s="40"/>
      <c r="J13" s="40"/>
      <c r="K13" s="40"/>
      <c r="L13" s="41"/>
    </row>
    <row r="14" spans="1:12" s="11" customFormat="1" ht="15" customHeight="1">
      <c r="A14" s="12" t="s">
        <v>47</v>
      </c>
      <c r="B14" s="25" t="s">
        <v>48</v>
      </c>
      <c r="C14" s="23"/>
      <c r="D14" s="23"/>
      <c r="E14" s="23"/>
      <c r="F14" s="23"/>
      <c r="G14" s="23"/>
      <c r="H14" s="23"/>
      <c r="I14" s="40"/>
      <c r="J14" s="40"/>
      <c r="K14" s="40"/>
      <c r="L14" s="41"/>
    </row>
    <row r="15" spans="1:12" s="11" customFormat="1" ht="31.5" customHeight="1">
      <c r="A15" s="9" t="s">
        <v>9</v>
      </c>
      <c r="B15" s="10" t="s">
        <v>39</v>
      </c>
      <c r="C15" s="22"/>
      <c r="D15" s="22">
        <f aca="true" t="shared" si="4" ref="D15:L15">SUM(D19+D17+D16)</f>
        <v>4770000</v>
      </c>
      <c r="E15" s="22">
        <f t="shared" si="4"/>
        <v>0</v>
      </c>
      <c r="F15" s="22">
        <f t="shared" si="4"/>
        <v>0</v>
      </c>
      <c r="G15" s="22">
        <f t="shared" si="4"/>
        <v>0</v>
      </c>
      <c r="H15" s="22">
        <f t="shared" si="4"/>
        <v>0</v>
      </c>
      <c r="I15" s="22">
        <f t="shared" si="4"/>
        <v>0</v>
      </c>
      <c r="J15" s="22">
        <f t="shared" si="4"/>
        <v>0</v>
      </c>
      <c r="K15" s="22">
        <f t="shared" si="4"/>
        <v>0</v>
      </c>
      <c r="L15" s="22">
        <f t="shared" si="4"/>
        <v>0</v>
      </c>
    </row>
    <row r="16" spans="1:12" s="11" customFormat="1" ht="15" customHeight="1">
      <c r="A16" s="12" t="s">
        <v>26</v>
      </c>
      <c r="B16" s="25" t="s">
        <v>10</v>
      </c>
      <c r="C16" s="23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1:12" s="11" customFormat="1" ht="15" customHeight="1">
      <c r="A17" s="12" t="s">
        <v>27</v>
      </c>
      <c r="B17" s="25" t="s">
        <v>11</v>
      </c>
      <c r="C17" s="23"/>
      <c r="D17" s="23">
        <v>4770000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</row>
    <row r="18" spans="1:12" s="11" customFormat="1" ht="15" customHeight="1">
      <c r="A18" s="12"/>
      <c r="B18" s="31" t="s">
        <v>12</v>
      </c>
      <c r="C18" s="23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s="11" customFormat="1" ht="15" customHeight="1">
      <c r="A19" s="12" t="s">
        <v>28</v>
      </c>
      <c r="B19" s="31" t="s">
        <v>13</v>
      </c>
      <c r="C19" s="23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1:12" s="26" customFormat="1" ht="31.5" customHeight="1">
      <c r="A20" s="9" t="s">
        <v>25</v>
      </c>
      <c r="B20" s="10" t="s">
        <v>41</v>
      </c>
      <c r="C20" s="34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</row>
    <row r="21" spans="1:12" s="11" customFormat="1" ht="15" customHeight="1">
      <c r="A21" s="12" t="s">
        <v>26</v>
      </c>
      <c r="B21" s="25" t="s">
        <v>29</v>
      </c>
      <c r="C21" s="23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s="11" customFormat="1" ht="15" customHeight="1">
      <c r="A22" s="12" t="s">
        <v>27</v>
      </c>
      <c r="B22" s="25" t="s">
        <v>30</v>
      </c>
      <c r="C22" s="23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s="4" customFormat="1" ht="15.75" customHeight="1">
      <c r="A23" s="7">
        <v>2</v>
      </c>
      <c r="B23" s="8" t="s">
        <v>44</v>
      </c>
      <c r="C23" s="32"/>
      <c r="D23" s="32">
        <f aca="true" t="shared" si="5" ref="D23:L23">D24+D29</f>
        <v>1275308.54</v>
      </c>
      <c r="E23" s="32">
        <f t="shared" si="5"/>
        <v>1381267.12</v>
      </c>
      <c r="F23" s="32">
        <f t="shared" si="5"/>
        <v>1315069.04</v>
      </c>
      <c r="G23" s="32">
        <f t="shared" si="5"/>
        <v>1230718</v>
      </c>
      <c r="H23" s="32">
        <f t="shared" si="5"/>
        <v>1164905</v>
      </c>
      <c r="I23" s="32">
        <f t="shared" si="5"/>
        <v>1111563</v>
      </c>
      <c r="J23" s="32">
        <f t="shared" si="5"/>
        <v>1081373</v>
      </c>
      <c r="K23" s="32">
        <f t="shared" si="5"/>
        <v>859773</v>
      </c>
      <c r="L23" s="32">
        <f t="shared" si="5"/>
        <v>838350</v>
      </c>
    </row>
    <row r="24" spans="1:12" s="4" customFormat="1" ht="27" customHeight="1">
      <c r="A24" s="14" t="s">
        <v>14</v>
      </c>
      <c r="B24" s="15" t="s">
        <v>42</v>
      </c>
      <c r="C24" s="35"/>
      <c r="D24" s="36">
        <f aca="true" t="shared" si="6" ref="D24:L24">D25+D26</f>
        <v>983369.45</v>
      </c>
      <c r="E24" s="36">
        <f t="shared" si="6"/>
        <v>999663.12</v>
      </c>
      <c r="F24" s="36">
        <f t="shared" si="6"/>
        <v>999611.04</v>
      </c>
      <c r="G24" s="36">
        <f t="shared" si="6"/>
        <v>990000</v>
      </c>
      <c r="H24" s="36">
        <f t="shared" si="6"/>
        <v>978100</v>
      </c>
      <c r="I24" s="36">
        <f t="shared" si="6"/>
        <v>978100</v>
      </c>
      <c r="J24" s="36">
        <f t="shared" si="6"/>
        <v>997800</v>
      </c>
      <c r="K24" s="36">
        <f t="shared" si="6"/>
        <v>818000</v>
      </c>
      <c r="L24" s="36">
        <f t="shared" si="6"/>
        <v>818000</v>
      </c>
    </row>
    <row r="25" spans="1:12" s="11" customFormat="1" ht="15" customHeight="1">
      <c r="A25" s="12" t="s">
        <v>26</v>
      </c>
      <c r="B25" s="13" t="s">
        <v>15</v>
      </c>
      <c r="C25" s="23"/>
      <c r="D25" s="23">
        <f>'[1]Prognoza długu 2010r-projekt bu'!$F$10</f>
        <v>827611.12</v>
      </c>
      <c r="E25" s="23">
        <f>'[1]Prognoza długu 2010r-projekt bu'!$G$10</f>
        <v>904611.12</v>
      </c>
      <c r="F25" s="23">
        <f>'[1]Prognoza długu 2010r-projekt bu'!$H$10</f>
        <v>977611.04</v>
      </c>
      <c r="G25" s="23">
        <f>'[1]Prognoza długu 2010r-projekt bu'!$I$10</f>
        <v>968000</v>
      </c>
      <c r="H25" s="23">
        <f>'[1]Prognoza długu 2010r-projekt bu'!$J$10</f>
        <v>978100</v>
      </c>
      <c r="I25" s="23">
        <f>'[1]Prognoza długu 2010r-projekt bu'!$K$9</f>
        <v>978100</v>
      </c>
      <c r="J25" s="23">
        <f>'[1]Prognoza długu 2010r-projekt bu'!$L$9</f>
        <v>997800</v>
      </c>
      <c r="K25" s="23">
        <f>'[1]Prognoza długu 2010r-projekt bu'!$M$9</f>
        <v>818000</v>
      </c>
      <c r="L25" s="41">
        <f>'[1]Prognoza długu 2010r-projekt bu'!$N$10</f>
        <v>818000</v>
      </c>
    </row>
    <row r="26" spans="1:12" s="11" customFormat="1" ht="15" customHeight="1">
      <c r="A26" s="12" t="s">
        <v>27</v>
      </c>
      <c r="B26" s="13" t="s">
        <v>6</v>
      </c>
      <c r="C26" s="23"/>
      <c r="D26" s="23">
        <f>'[1]Prognoza długu 2010r-projekt bu'!$F$17</f>
        <v>155758.33000000002</v>
      </c>
      <c r="E26" s="23">
        <f>'[1]Prognoza długu 2010r-projekt bu'!$G$17</f>
        <v>95052</v>
      </c>
      <c r="F26" s="23">
        <f>'[1]Prognoza długu 2010r-projekt bu'!$H$17</f>
        <v>22000</v>
      </c>
      <c r="G26" s="23">
        <f>'[1]Prognoza długu 2010r-projekt bu'!$I$17</f>
        <v>22000</v>
      </c>
      <c r="H26" s="23">
        <f>'[1]Prognoza długu 2010r-projekt bu'!$J$17</f>
        <v>0</v>
      </c>
      <c r="I26" s="23">
        <f>'[1]Prognoza długu 2010r-projekt bu'!$K$17</f>
        <v>0</v>
      </c>
      <c r="J26" s="23">
        <f>'[1]Prognoza długu 2010r-projekt bu'!$K$17</f>
        <v>0</v>
      </c>
      <c r="K26" s="23">
        <f>'[1]Prognoza długu 2010r-projekt bu'!$L$17</f>
        <v>0</v>
      </c>
      <c r="L26" s="23">
        <f>'[1]Prognoza długu 2010r-projekt bu'!$K$17</f>
        <v>0</v>
      </c>
    </row>
    <row r="27" spans="1:12" s="11" customFormat="1" ht="15" customHeight="1">
      <c r="A27" s="12" t="s">
        <v>28</v>
      </c>
      <c r="B27" s="13" t="s">
        <v>31</v>
      </c>
      <c r="C27" s="23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 s="26" customFormat="1" ht="29.25" customHeight="1">
      <c r="A28" s="9" t="s">
        <v>16</v>
      </c>
      <c r="B28" s="10" t="s">
        <v>43</v>
      </c>
      <c r="C28" s="34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</row>
    <row r="29" spans="1:12" s="11" customFormat="1" ht="15" customHeight="1">
      <c r="A29" s="9" t="s">
        <v>32</v>
      </c>
      <c r="B29" s="17" t="s">
        <v>46</v>
      </c>
      <c r="C29" s="23"/>
      <c r="D29" s="36">
        <v>291939.09</v>
      </c>
      <c r="E29" s="36">
        <v>381604</v>
      </c>
      <c r="F29" s="36">
        <v>315458</v>
      </c>
      <c r="G29" s="36">
        <v>240718</v>
      </c>
      <c r="H29" s="36">
        <v>186805</v>
      </c>
      <c r="I29" s="42">
        <v>133463</v>
      </c>
      <c r="J29" s="42">
        <v>83573</v>
      </c>
      <c r="K29" s="42">
        <v>41773</v>
      </c>
      <c r="L29" s="42">
        <v>20350</v>
      </c>
    </row>
    <row r="30" spans="1:12" s="18" customFormat="1" ht="14.25" customHeight="1">
      <c r="A30" s="16">
        <v>3</v>
      </c>
      <c r="B30" s="8" t="s">
        <v>17</v>
      </c>
      <c r="C30" s="37"/>
      <c r="D30" s="43">
        <v>66199188.33</v>
      </c>
      <c r="E30" s="43">
        <f>'[1]Prognoza długu 2010r-projekt bu'!$G$6</f>
        <v>55204022.16092025</v>
      </c>
      <c r="F30" s="43">
        <f>'[1]Prognoza długu 2010r-projekt bu'!$H$6</f>
        <v>56252898.58197774</v>
      </c>
      <c r="G30" s="43">
        <f>'[1]Prognoza długu 2010r-projekt bu'!$I$6</f>
        <v>49363952</v>
      </c>
      <c r="H30" s="43">
        <f>'[1]Prognoza długu 2010r-projekt bu'!$J$6</f>
        <v>50104411</v>
      </c>
      <c r="I30" s="43">
        <f>'[1]Prognoza długu 2010r-projekt bu'!$K$6</f>
        <v>50855977</v>
      </c>
      <c r="J30" s="43">
        <f>'[1]Prognoza długu 2010r-projekt bu'!$L$6</f>
        <v>53398775.85</v>
      </c>
      <c r="K30" s="43">
        <f>'[1]Prognoza długu 2010r-projekt bu'!$M$6</f>
        <v>56068714.642500006</v>
      </c>
      <c r="L30" s="44">
        <f>'[1]Prognoza długu 2010r-projekt bu'!$N$6</f>
        <v>58872150.374625005</v>
      </c>
    </row>
    <row r="31" spans="1:12" s="4" customFormat="1" ht="19.5" customHeight="1">
      <c r="A31" s="7">
        <v>4</v>
      </c>
      <c r="B31" s="8" t="s">
        <v>18</v>
      </c>
      <c r="C31" s="38"/>
      <c r="D31" s="43">
        <v>70969188.33</v>
      </c>
      <c r="E31" s="45">
        <v>54204359.04</v>
      </c>
      <c r="F31" s="45">
        <f>F30-F24</f>
        <v>55253287.54197774</v>
      </c>
      <c r="G31" s="45">
        <f>G30-G24</f>
        <v>48373952</v>
      </c>
      <c r="H31" s="45">
        <f>H30-H24</f>
        <v>49126311</v>
      </c>
      <c r="I31" s="45">
        <f>I30-I24</f>
        <v>49877877</v>
      </c>
      <c r="J31" s="44">
        <v>52400975.85</v>
      </c>
      <c r="K31" s="44">
        <v>55250714.64</v>
      </c>
      <c r="L31" s="44">
        <v>58054150.37</v>
      </c>
    </row>
    <row r="32" spans="1:12" s="19" customFormat="1" ht="17.25" customHeight="1">
      <c r="A32" s="7">
        <v>5</v>
      </c>
      <c r="B32" s="8" t="s">
        <v>19</v>
      </c>
      <c r="C32" s="27"/>
      <c r="D32" s="45">
        <f aca="true" t="shared" si="7" ref="D32:I32">D30-D31</f>
        <v>-4770000</v>
      </c>
      <c r="E32" s="45">
        <f t="shared" si="7"/>
        <v>999663.1209202483</v>
      </c>
      <c r="F32" s="45">
        <f t="shared" si="7"/>
        <v>999611.0399999991</v>
      </c>
      <c r="G32" s="45">
        <f t="shared" si="7"/>
        <v>990000</v>
      </c>
      <c r="H32" s="45">
        <f t="shared" si="7"/>
        <v>978100</v>
      </c>
      <c r="I32" s="45">
        <f t="shared" si="7"/>
        <v>978100</v>
      </c>
      <c r="J32" s="45">
        <f>J30-J31</f>
        <v>997800</v>
      </c>
      <c r="K32" s="45">
        <f>K30-K31</f>
        <v>818000.0025000051</v>
      </c>
      <c r="L32" s="45">
        <f>L30-L31</f>
        <v>818000.0046250075</v>
      </c>
    </row>
    <row r="33" spans="1:12" s="19" customFormat="1" ht="16.5" customHeight="1">
      <c r="A33" s="7">
        <v>6</v>
      </c>
      <c r="B33" s="8" t="s">
        <v>20</v>
      </c>
      <c r="C33" s="27"/>
      <c r="D33" s="45"/>
      <c r="E33" s="45"/>
      <c r="F33" s="45"/>
      <c r="G33" s="45"/>
      <c r="H33" s="45"/>
      <c r="I33" s="45"/>
      <c r="J33" s="44"/>
      <c r="K33" s="44"/>
      <c r="L33" s="44"/>
    </row>
    <row r="34" spans="1:12" s="4" customFormat="1" ht="21" customHeight="1">
      <c r="A34" s="7" t="s">
        <v>21</v>
      </c>
      <c r="B34" s="21" t="s">
        <v>33</v>
      </c>
      <c r="C34" s="27"/>
      <c r="D34" s="45">
        <f aca="true" t="shared" si="8" ref="D34:L34">(D10+D15-D24)/D30*100</f>
        <v>11.449194999518205</v>
      </c>
      <c r="E34" s="45">
        <f t="shared" si="8"/>
        <v>11.918716757305058</v>
      </c>
      <c r="F34" s="45">
        <f t="shared" si="8"/>
        <v>9.919488845304969</v>
      </c>
      <c r="G34" s="45">
        <f t="shared" si="8"/>
        <v>9.298283087221215</v>
      </c>
      <c r="H34" s="45">
        <f t="shared" si="8"/>
        <v>7.2087465512766915</v>
      </c>
      <c r="I34" s="45">
        <f t="shared" si="8"/>
        <v>5.178938947530197</v>
      </c>
      <c r="J34" s="45">
        <f t="shared" si="8"/>
        <v>3.0637406456575147</v>
      </c>
      <c r="K34" s="45">
        <f t="shared" si="8"/>
        <v>1.458924116979768</v>
      </c>
      <c r="L34" s="45">
        <f t="shared" si="8"/>
        <v>-1.581940813592051E-15</v>
      </c>
    </row>
    <row r="35" spans="1:12" s="11" customFormat="1" ht="30" customHeight="1">
      <c r="A35" s="20" t="s">
        <v>22</v>
      </c>
      <c r="B35" s="10" t="s">
        <v>36</v>
      </c>
      <c r="C35" s="22"/>
      <c r="D35" s="46">
        <f aca="true" t="shared" si="9" ref="D35:L35">(D10+D15-D20-D24-D28)/D30*100</f>
        <v>11.449194999518205</v>
      </c>
      <c r="E35" s="46">
        <f t="shared" si="9"/>
        <v>11.918716757305058</v>
      </c>
      <c r="F35" s="46">
        <f t="shared" si="9"/>
        <v>9.919488845304969</v>
      </c>
      <c r="G35" s="46">
        <f t="shared" si="9"/>
        <v>9.298283087221215</v>
      </c>
      <c r="H35" s="46">
        <f t="shared" si="9"/>
        <v>7.2087465512766915</v>
      </c>
      <c r="I35" s="46">
        <f t="shared" si="9"/>
        <v>5.178938947530197</v>
      </c>
      <c r="J35" s="46">
        <f t="shared" si="9"/>
        <v>3.0637406456575147</v>
      </c>
      <c r="K35" s="46">
        <f t="shared" si="9"/>
        <v>1.458924116979768</v>
      </c>
      <c r="L35" s="46">
        <f t="shared" si="9"/>
        <v>-1.581940813592051E-15</v>
      </c>
    </row>
    <row r="36" spans="1:12" s="11" customFormat="1" ht="20.25" customHeight="1">
      <c r="A36" s="7" t="s">
        <v>23</v>
      </c>
      <c r="B36" s="10" t="s">
        <v>34</v>
      </c>
      <c r="C36" s="23"/>
      <c r="D36" s="45">
        <f aca="true" t="shared" si="10" ref="D36:L36">D23/D30*100</f>
        <v>1.9264715658485778</v>
      </c>
      <c r="E36" s="45">
        <f t="shared" si="10"/>
        <v>2.5021131901831235</v>
      </c>
      <c r="F36" s="45">
        <f t="shared" si="10"/>
        <v>2.3377800489401284</v>
      </c>
      <c r="G36" s="45">
        <f t="shared" si="10"/>
        <v>2.4931512776772817</v>
      </c>
      <c r="H36" s="45">
        <f t="shared" si="10"/>
        <v>2.3249549825064304</v>
      </c>
      <c r="I36" s="45">
        <f t="shared" si="10"/>
        <v>2.1857076897765624</v>
      </c>
      <c r="J36" s="45">
        <f t="shared" si="10"/>
        <v>2.0250894946311773</v>
      </c>
      <c r="K36" s="45">
        <f t="shared" si="10"/>
        <v>1.5334273408655836</v>
      </c>
      <c r="L36" s="45">
        <f t="shared" si="10"/>
        <v>1.4240179688787868</v>
      </c>
    </row>
    <row r="37" spans="1:12" s="11" customFormat="1" ht="28.5" customHeight="1">
      <c r="A37" s="7" t="s">
        <v>45</v>
      </c>
      <c r="B37" s="10" t="s">
        <v>35</v>
      </c>
      <c r="C37" s="23"/>
      <c r="D37" s="45">
        <f aca="true" t="shared" si="11" ref="D37:L37">(D24+D29-D28)/D30*100</f>
        <v>1.9264715658485778</v>
      </c>
      <c r="E37" s="45">
        <f t="shared" si="11"/>
        <v>2.5021131901831235</v>
      </c>
      <c r="F37" s="45">
        <f t="shared" si="11"/>
        <v>2.3377800489401284</v>
      </c>
      <c r="G37" s="45">
        <f t="shared" si="11"/>
        <v>2.4931512776772817</v>
      </c>
      <c r="H37" s="45">
        <f t="shared" si="11"/>
        <v>2.3249549825064304</v>
      </c>
      <c r="I37" s="45">
        <f t="shared" si="11"/>
        <v>2.1857076897765624</v>
      </c>
      <c r="J37" s="45">
        <f t="shared" si="11"/>
        <v>2.0250894946311773</v>
      </c>
      <c r="K37" s="45">
        <f t="shared" si="11"/>
        <v>1.5334273408655836</v>
      </c>
      <c r="L37" s="45">
        <f t="shared" si="11"/>
        <v>1.4240179688787868</v>
      </c>
    </row>
    <row r="39" spans="2:9" ht="12.75">
      <c r="B39" s="28"/>
      <c r="F39" s="24"/>
      <c r="G39" s="24"/>
      <c r="H39" s="24"/>
      <c r="I39" s="24"/>
    </row>
    <row r="40" spans="3:10" ht="15" customHeight="1">
      <c r="C40" s="24"/>
      <c r="D40" s="24"/>
      <c r="H40" s="50" t="s">
        <v>37</v>
      </c>
      <c r="I40" s="50"/>
      <c r="J40" s="50"/>
    </row>
    <row r="41" spans="2:10" ht="21" customHeight="1">
      <c r="B41" s="29"/>
      <c r="C41" s="24"/>
      <c r="D41" s="24"/>
      <c r="H41" s="50" t="s">
        <v>38</v>
      </c>
      <c r="I41" s="50"/>
      <c r="J41" s="50"/>
    </row>
    <row r="42" ht="12.75">
      <c r="B42" s="30"/>
    </row>
    <row r="43" ht="12.75">
      <c r="B43" s="29"/>
    </row>
    <row r="44" spans="2:6" ht="12.75">
      <c r="B44" s="30"/>
      <c r="F44" t="s">
        <v>24</v>
      </c>
    </row>
    <row r="45" ht="12.75">
      <c r="B45" s="29"/>
    </row>
    <row r="46" ht="12.75">
      <c r="B46" s="30"/>
    </row>
  </sheetData>
  <sheetProtection/>
  <mergeCells count="7">
    <mergeCell ref="B6:B7"/>
    <mergeCell ref="A6:A7"/>
    <mergeCell ref="A3:I3"/>
    <mergeCell ref="H41:J41"/>
    <mergeCell ref="H40:J40"/>
    <mergeCell ref="C6:C7"/>
    <mergeCell ref="D6:L6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</dc:creator>
  <cp:keywords/>
  <dc:description/>
  <cp:lastModifiedBy>mariola</cp:lastModifiedBy>
  <cp:lastPrinted>2010-01-04T08:10:59Z</cp:lastPrinted>
  <dcterms:created xsi:type="dcterms:W3CDTF">2005-12-09T05:16:27Z</dcterms:created>
  <dcterms:modified xsi:type="dcterms:W3CDTF">2011-03-07T09:52:11Z</dcterms:modified>
  <cp:category/>
  <cp:version/>
  <cp:contentType/>
  <cp:contentStatus/>
</cp:coreProperties>
</file>